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Q:\_Employes_Actifs\MPVezina\1-Présence au travail\Prévention\Espaces clos\"/>
    </mc:Choice>
  </mc:AlternateContent>
  <xr:revisionPtr revIDLastSave="0" documentId="8_{9E078584-5DC4-49C3-9890-18AA98F6B26D}" xr6:coauthVersionLast="47" xr6:coauthVersionMax="47" xr10:uidLastSave="{00000000-0000-0000-0000-000000000000}"/>
  <bookViews>
    <workbookView xWindow="3540" yWindow="3096" windowWidth="17280" windowHeight="8964" firstSheet="1" activeTab="1" xr2:uid="{00000000-000D-0000-FFFF-FFFF00000000}"/>
  </bookViews>
  <sheets>
    <sheet name="Introduction" sheetId="2" r:id="rId1"/>
    <sheet name="Estimation budgétaire (Vide)" sheetId="1" r:id="rId2"/>
  </sheets>
  <definedNames>
    <definedName name="_xlnm.Print_Area" localSheetId="1">'Estimation budgétaire (Vide)'!$B$3:$M$44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34" i="1" s="1"/>
  <c r="G25" i="1"/>
  <c r="I25" i="1" s="1"/>
  <c r="M25" i="1" s="1"/>
  <c r="I41" i="1"/>
  <c r="M41" i="1" s="1"/>
  <c r="I40" i="1"/>
  <c r="M40" i="1" s="1"/>
  <c r="I39" i="1"/>
  <c r="M39" i="1" s="1"/>
  <c r="G31" i="1"/>
  <c r="I31" i="1" s="1"/>
  <c r="G30" i="1"/>
  <c r="I30" i="1" s="1"/>
  <c r="G29" i="1"/>
  <c r="I29" i="1" s="1"/>
  <c r="G28" i="1"/>
  <c r="I28" i="1" s="1"/>
  <c r="G27" i="1"/>
  <c r="I27" i="1" s="1"/>
  <c r="K26" i="1"/>
  <c r="K27" i="1" s="1"/>
  <c r="K28" i="1" s="1"/>
  <c r="H26" i="1"/>
  <c r="H27" i="1" s="1"/>
  <c r="H28" i="1" s="1"/>
  <c r="H29" i="1" s="1"/>
  <c r="H30" i="1" s="1"/>
  <c r="H31" i="1" s="1"/>
  <c r="G26" i="1"/>
  <c r="I26" i="1" s="1"/>
  <c r="K18" i="1"/>
  <c r="K19" i="1" s="1"/>
  <c r="K20" i="1" s="1"/>
  <c r="K21" i="1" s="1"/>
  <c r="K22" i="1" s="1"/>
  <c r="K23" i="1" s="1"/>
  <c r="K12" i="1"/>
  <c r="K6" i="1"/>
  <c r="K7" i="1" s="1"/>
  <c r="K8" i="1" s="1"/>
  <c r="K9" i="1" s="1"/>
  <c r="H18" i="1"/>
  <c r="H19" i="1" s="1"/>
  <c r="H20" i="1" s="1"/>
  <c r="H21" i="1" s="1"/>
  <c r="H22" i="1" s="1"/>
  <c r="H23" i="1" s="1"/>
  <c r="I33" i="1" l="1"/>
  <c r="M33" i="1" s="1"/>
  <c r="M26" i="1"/>
  <c r="K29" i="1"/>
  <c r="M28" i="1"/>
  <c r="M27" i="1"/>
  <c r="I34" i="1"/>
  <c r="M34" i="1" s="1"/>
  <c r="E15" i="1"/>
  <c r="I15" i="1" s="1"/>
  <c r="M15" i="1" s="1"/>
  <c r="G23" i="1"/>
  <c r="I23" i="1" s="1"/>
  <c r="M23" i="1" s="1"/>
  <c r="G22" i="1"/>
  <c r="I22" i="1" s="1"/>
  <c r="M22" i="1" s="1"/>
  <c r="G21" i="1"/>
  <c r="I21" i="1" s="1"/>
  <c r="M21" i="1" s="1"/>
  <c r="G20" i="1"/>
  <c r="G19" i="1"/>
  <c r="I19" i="1" s="1"/>
  <c r="M19" i="1" s="1"/>
  <c r="G18" i="1"/>
  <c r="I18" i="1" s="1"/>
  <c r="M18" i="1" s="1"/>
  <c r="I42" i="1"/>
  <c r="I38" i="1"/>
  <c r="M38" i="1" s="1"/>
  <c r="I17" i="1"/>
  <c r="I14" i="1"/>
  <c r="M14" i="1" s="1"/>
  <c r="I12" i="1"/>
  <c r="M12" i="1" s="1"/>
  <c r="I11" i="1"/>
  <c r="M11" i="1" s="1"/>
  <c r="I9" i="1"/>
  <c r="M9" i="1" s="1"/>
  <c r="I8" i="1"/>
  <c r="M8" i="1" s="1"/>
  <c r="I7" i="1"/>
  <c r="M7" i="1" s="1"/>
  <c r="I6" i="1"/>
  <c r="I20" i="1" l="1"/>
  <c r="M20" i="1" s="1"/>
  <c r="G36" i="1"/>
  <c r="M36" i="1" s="1"/>
  <c r="M37" i="1" s="1"/>
  <c r="M32" i="1"/>
  <c r="M17" i="1"/>
  <c r="M42" i="1"/>
  <c r="K30" i="1"/>
  <c r="M29" i="1"/>
  <c r="M13" i="1"/>
  <c r="M10" i="1"/>
  <c r="M6" i="1"/>
  <c r="E5" i="1" l="1"/>
  <c r="I5" i="1" s="1"/>
  <c r="M16" i="1"/>
  <c r="K31" i="1"/>
  <c r="M31" i="1" s="1"/>
  <c r="M30" i="1"/>
  <c r="M24" i="1" l="1"/>
  <c r="M35" i="1"/>
  <c r="M5" i="1"/>
  <c r="M4" i="1" s="1"/>
  <c r="M43" i="1" l="1"/>
  <c r="M4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tc={B4DBAE53-C7DB-4D6C-86A3-C99A79B06D32}</author>
  </authors>
  <commentList>
    <comment ref="F3" authorId="0" shapeId="0" xr:uid="{B4DBAE53-C7DB-4D6C-86A3-C99A79B06D32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Employé autorisé au cadenassage</t>
      </text>
    </comment>
  </commentList>
</comments>
</file>

<file path=xl/sharedStrings.xml><?xml version="1.0" encoding="utf-8"?>
<sst xmlns="http://schemas.openxmlformats.org/spreadsheetml/2006/main" count="195" uniqueCount="91">
  <si>
    <t>ESTIMATION DE PROJET IMPLANTATION
DU PROGRAMME D'ESPACE CLOS</t>
  </si>
  <si>
    <t>Légende</t>
  </si>
  <si>
    <t>Texte rouge : Critère maximum proposé dans le guide</t>
  </si>
  <si>
    <t>Texte vert : Quantité suggérée (ajusté au besoin)</t>
  </si>
  <si>
    <t>Zone jaune : Indiquer les quantités selon votre situation réelle</t>
  </si>
  <si>
    <t>Zone grise : formule ne pas modifier</t>
  </si>
  <si>
    <t>Zone blanche : commentaire</t>
  </si>
  <si>
    <t>Note: Les résultats des calculs sont à titre indicatif seulement afin d'estimer un budget</t>
  </si>
  <si>
    <t>Copier l'onglet d'estimation afin de faire différents scénarios</t>
  </si>
  <si>
    <t>À l'usage exclusif de FCSSQ</t>
  </si>
  <si>
    <t>Activité</t>
  </si>
  <si>
    <t>Critère</t>
  </si>
  <si>
    <t>Unité</t>
  </si>
  <si>
    <t>Qté</t>
  </si>
  <si>
    <t>Référence</t>
  </si>
  <si>
    <t>Qté d'item</t>
  </si>
  <si>
    <t>Référence item</t>
  </si>
  <si>
    <t>Quantité</t>
  </si>
  <si>
    <t>Réf. Quantité</t>
  </si>
  <si>
    <t>Coût</t>
  </si>
  <si>
    <t>Investissement</t>
  </si>
  <si>
    <t>1-PRÉPARATION</t>
  </si>
  <si>
    <t>Gestion de projet</t>
  </si>
  <si>
    <t>% du total d'heure</t>
  </si>
  <si>
    <t>Total d'heure</t>
  </si>
  <si>
    <t>heure</t>
  </si>
  <si>
    <t>Taux horaire</t>
  </si>
  <si>
    <t>Faire l'inventaire (école primaire)</t>
  </si>
  <si>
    <t>Nombre d'écoles primaires</t>
  </si>
  <si>
    <t>Faire l'inventaire (école secondaire)</t>
  </si>
  <si>
    <t>Nombre d'écoles secondaires</t>
  </si>
  <si>
    <t>Faire l'inventaire (Centre de formation)</t>
  </si>
  <si>
    <t>Nombre de centres de formation</t>
  </si>
  <si>
    <t>Faire l'inventaire (Autres bâtiments)</t>
  </si>
  <si>
    <t>Nombre d'autres bâtiments</t>
  </si>
  <si>
    <t>2-PROGRAMME D'ESPACE CLOS</t>
  </si>
  <si>
    <t>Programme d'espace clos (Rédaction)</t>
  </si>
  <si>
    <t>Personne impliquée</t>
  </si>
  <si>
    <t>Programme d'espace clos (Révision/Mise à jour)</t>
  </si>
  <si>
    <t>3-GESTION DOCUMENTAIRE</t>
  </si>
  <si>
    <t>Gestion documentaire (Outils informatiques)</t>
  </si>
  <si>
    <t>logiciel commercial</t>
  </si>
  <si>
    <t>Nombre d'usagers</t>
  </si>
  <si>
    <t>usager</t>
  </si>
  <si>
    <t>usager/mois</t>
  </si>
  <si>
    <t>Gestion documentaire (Mise en place)</t>
  </si>
  <si>
    <t>4.1-RÉDACTION DES FICHES D'ESPACE CLOS</t>
  </si>
  <si>
    <t>Rédaction des fiches d'espace clos (Relevé/Rédaction)</t>
  </si>
  <si>
    <t>minute</t>
  </si>
  <si>
    <t>Nombre d'espace clos</t>
  </si>
  <si>
    <t>Rédaction des fiches d'espace clos (Révision/photos)</t>
  </si>
  <si>
    <t>Rédaction des fiches d'espace clos (Saisie)</t>
  </si>
  <si>
    <t>Validation des fiches d'espace clos (Validation)</t>
  </si>
  <si>
    <t>Validation des fiches d'espace clos (Saisie)</t>
  </si>
  <si>
    <t>Approbation des fiches d'espace clos (Approbation)</t>
  </si>
  <si>
    <t>Approbation des fiches d'espace clos (Saisie)</t>
  </si>
  <si>
    <t>4.2-RÉDACTION DES PLANS DE SAUVETAGE</t>
  </si>
  <si>
    <r>
      <t>Rédaction des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plans (Relevé/Rédaction)</t>
    </r>
  </si>
  <si>
    <t>Rédaction des plans (Révision/Photos)</t>
  </si>
  <si>
    <t>Rédaction des plans (Saisie)</t>
  </si>
  <si>
    <t>Validation des plans (éprouver les plans)</t>
  </si>
  <si>
    <t>Validation des plans ( Saisie)</t>
  </si>
  <si>
    <t>Approbation des plans (Approbation)</t>
  </si>
  <si>
    <t>Approbation des plans (Saisie)</t>
  </si>
  <si>
    <t>5-SIGNALISATION</t>
  </si>
  <si>
    <t>Identification des espaces clos et des accès</t>
  </si>
  <si>
    <t>Accès moyen/espace</t>
  </si>
  <si>
    <t>Quantité d'espace clos</t>
  </si>
  <si>
    <t>affiche</t>
  </si>
  <si>
    <t>unité</t>
  </si>
  <si>
    <t>Installation des affiches</t>
  </si>
  <si>
    <t>minute/affiche</t>
  </si>
  <si>
    <t>Total d'affiche</t>
  </si>
  <si>
    <t>6-MATÉRIEL ET ÉQUIPEMENT</t>
  </si>
  <si>
    <t>Montant budgétaire global</t>
  </si>
  <si>
    <t>/espace clos</t>
  </si>
  <si>
    <t>7-FORMATION</t>
  </si>
  <si>
    <t>Personnes habilités</t>
  </si>
  <si>
    <t>durée en heure</t>
  </si>
  <si>
    <t>Nombre de personnes</t>
  </si>
  <si>
    <t>Nombre de personnes/cours</t>
  </si>
  <si>
    <t>Surveillant</t>
  </si>
  <si>
    <t>Émetteur de permis</t>
  </si>
  <si>
    <t>Équipement de travail</t>
  </si>
  <si>
    <t>par équipement</t>
  </si>
  <si>
    <t>Nombre d'équipement</t>
  </si>
  <si>
    <t>8-AUDIT</t>
  </si>
  <si>
    <t>% du total de l'investissement</t>
  </si>
  <si>
    <t>Montant à prévoir annuellement:</t>
  </si>
  <si>
    <t>Grand total:</t>
  </si>
  <si>
    <t>Analyse de l'air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</si>
</sst>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rgb="FF92D050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11"/>
      <color rgb="FFFF0000"/>
      <name val="Arial"/>
      <family val="2"/>
    </font>
    <font>
      <sz val="11"/>
      <color theme="9" tint="0.39997558519241921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00FF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44" fontId="0" fillId="0" borderId="0" xfId="1" applyFont="1"/>
    <xf numFmtId="0" fontId="0" fillId="0" borderId="0" xfId="0" applyAlignment="1">
      <alignment horizontal="center"/>
    </xf>
    <xf numFmtId="0" fontId="2" fillId="0" borderId="0" xfId="0" applyFont="1"/>
    <xf numFmtId="0" fontId="5" fillId="0" borderId="2" xfId="0" applyFont="1" applyBorder="1"/>
    <xf numFmtId="0" fontId="0" fillId="0" borderId="3" xfId="0" applyBorder="1" applyAlignment="1">
      <alignment horizontal="center"/>
    </xf>
    <xf numFmtId="0" fontId="0" fillId="0" borderId="3" xfId="0" applyBorder="1"/>
    <xf numFmtId="44" fontId="0" fillId="0" borderId="3" xfId="1" applyFont="1" applyBorder="1"/>
    <xf numFmtId="0" fontId="2" fillId="0" borderId="4" xfId="0" applyFont="1" applyBorder="1" applyAlignment="1">
      <alignment horizontal="left" indent="1"/>
    </xf>
    <xf numFmtId="0" fontId="0" fillId="0" borderId="0" xfId="0" applyBorder="1"/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2" borderId="5" xfId="0" applyNumberFormat="1" applyFill="1" applyBorder="1"/>
    <xf numFmtId="0" fontId="2" fillId="0" borderId="6" xfId="0" applyFont="1" applyBorder="1" applyAlignment="1">
      <alignment horizontal="left" indent="1"/>
    </xf>
    <xf numFmtId="0" fontId="0" fillId="0" borderId="7" xfId="0" applyBorder="1" applyAlignment="1">
      <alignment horizontal="center"/>
    </xf>
    <xf numFmtId="0" fontId="0" fillId="0" borderId="7" xfId="0" applyBorder="1"/>
    <xf numFmtId="0" fontId="0" fillId="2" borderId="7" xfId="0" applyFill="1" applyBorder="1" applyAlignment="1">
      <alignment horizontal="center"/>
    </xf>
    <xf numFmtId="44" fontId="0" fillId="2" borderId="8" xfId="0" applyNumberFormat="1" applyFill="1" applyBorder="1"/>
    <xf numFmtId="0" fontId="0" fillId="0" borderId="3" xfId="0" applyFill="1" applyBorder="1" applyAlignment="1">
      <alignment horizontal="center"/>
    </xf>
    <xf numFmtId="0" fontId="2" fillId="0" borderId="4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justify" vertical="center"/>
    </xf>
    <xf numFmtId="0" fontId="5" fillId="0" borderId="9" xfId="0" applyFont="1" applyBorder="1"/>
    <xf numFmtId="0" fontId="0" fillId="0" borderId="10" xfId="0" applyBorder="1"/>
    <xf numFmtId="0" fontId="0" fillId="0" borderId="10" xfId="0" applyBorder="1" applyAlignment="1">
      <alignment horizontal="center"/>
    </xf>
    <xf numFmtId="44" fontId="0" fillId="0" borderId="10" xfId="1" applyFont="1" applyBorder="1"/>
    <xf numFmtId="44" fontId="0" fillId="0" borderId="10" xfId="1" applyFont="1" applyBorder="1" applyAlignment="1">
      <alignment horizontal="right"/>
    </xf>
    <xf numFmtId="44" fontId="4" fillId="0" borderId="1" xfId="0" applyNumberFormat="1" applyFont="1" applyBorder="1"/>
    <xf numFmtId="44" fontId="4" fillId="2" borderId="1" xfId="0" applyNumberFormat="1" applyFont="1" applyFill="1" applyBorder="1"/>
    <xf numFmtId="0" fontId="3" fillId="0" borderId="3" xfId="0" applyFont="1" applyBorder="1" applyAlignment="1">
      <alignment horizontal="center"/>
    </xf>
    <xf numFmtId="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44" fontId="3" fillId="0" borderId="0" xfId="1" applyFont="1" applyBorder="1"/>
    <xf numFmtId="44" fontId="0" fillId="3" borderId="0" xfId="1" applyFont="1" applyFill="1" applyBorder="1"/>
    <xf numFmtId="44" fontId="0" fillId="3" borderId="7" xfId="1" applyFont="1" applyFill="1" applyBorder="1"/>
    <xf numFmtId="44" fontId="0" fillId="2" borderId="0" xfId="1" applyFont="1" applyFill="1" applyBorder="1"/>
    <xf numFmtId="44" fontId="0" fillId="2" borderId="7" xfId="1" applyFont="1" applyFill="1" applyBorder="1"/>
    <xf numFmtId="0" fontId="7" fillId="0" borderId="0" xfId="0" applyFont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44" fontId="12" fillId="0" borderId="10" xfId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14" fillId="0" borderId="0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44" fontId="1" fillId="3" borderId="0" xfId="1" applyFont="1" applyFill="1" applyBorder="1"/>
    <xf numFmtId="0" fontId="2" fillId="5" borderId="4" xfId="0" applyFont="1" applyFill="1" applyBorder="1" applyAlignment="1">
      <alignment horizontal="left" inden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CC00FF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ylvain" id="{0BE721F3-51E8-44A6-988C-1D6AAA3709B7}" userId="S::sylvain.deschenes@fabtechid.com::cfbc70e2-dad5-47c4-b057-e4ac1a9a731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" dT="2020-11-26T13:39:58.00" personId="{0BE721F3-51E8-44A6-988C-1D6AAA3709B7}" id="{B4DBAE53-C7DB-4D6C-86A3-C99A79B06D32}">
    <text>Employé autorisé au cadenassage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0BD7F-2154-44C7-B822-9BC3D25A8CC9}">
  <dimension ref="B3:C29"/>
  <sheetViews>
    <sheetView workbookViewId="0">
      <selection activeCell="B19" sqref="B19"/>
    </sheetView>
  </sheetViews>
  <sheetFormatPr baseColWidth="10" defaultColWidth="11.44140625" defaultRowHeight="14.4" x14ac:dyDescent="0.3"/>
  <cols>
    <col min="2" max="2" width="91.44140625" style="2" customWidth="1"/>
  </cols>
  <sheetData>
    <row r="3" spans="2:3" ht="42" x14ac:dyDescent="0.4">
      <c r="B3" s="51" t="s">
        <v>0</v>
      </c>
    </row>
    <row r="8" spans="2:3" ht="15" thickBot="1" x14ac:dyDescent="0.35"/>
    <row r="9" spans="2:3" ht="15" thickBot="1" x14ac:dyDescent="0.35">
      <c r="B9" s="52" t="s">
        <v>1</v>
      </c>
      <c r="C9" s="33"/>
    </row>
    <row r="10" spans="2:3" x14ac:dyDescent="0.3">
      <c r="B10" s="53" t="s">
        <v>2</v>
      </c>
      <c r="C10" s="33"/>
    </row>
    <row r="11" spans="2:3" x14ac:dyDescent="0.3">
      <c r="B11" s="54" t="s">
        <v>3</v>
      </c>
      <c r="C11" s="43"/>
    </row>
    <row r="12" spans="2:3" x14ac:dyDescent="0.3">
      <c r="B12" s="55" t="s">
        <v>4</v>
      </c>
      <c r="C12" s="33"/>
    </row>
    <row r="13" spans="2:3" x14ac:dyDescent="0.3">
      <c r="B13" s="56" t="s">
        <v>5</v>
      </c>
      <c r="C13" s="33"/>
    </row>
    <row r="14" spans="2:3" ht="15" thickBot="1" x14ac:dyDescent="0.35">
      <c r="B14" s="57" t="s">
        <v>6</v>
      </c>
      <c r="C14" s="33"/>
    </row>
    <row r="15" spans="2:3" x14ac:dyDescent="0.3">
      <c r="B15" s="58"/>
      <c r="C15" s="33"/>
    </row>
    <row r="16" spans="2:3" x14ac:dyDescent="0.3">
      <c r="B16" s="59" t="s">
        <v>7</v>
      </c>
      <c r="C16" s="33"/>
    </row>
    <row r="17" spans="2:3" x14ac:dyDescent="0.3">
      <c r="B17" s="58" t="s">
        <v>8</v>
      </c>
      <c r="C17" s="33"/>
    </row>
    <row r="29" spans="2:3" x14ac:dyDescent="0.3">
      <c r="B29" s="60" t="s">
        <v>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6"/>
  <sheetViews>
    <sheetView showGridLines="0" tabSelected="1" topLeftCell="A25" zoomScaleNormal="100" workbookViewId="0">
      <selection activeCell="B40" sqref="B40"/>
    </sheetView>
  </sheetViews>
  <sheetFormatPr baseColWidth="10" defaultColWidth="9.109375" defaultRowHeight="14.4" x14ac:dyDescent="0.3"/>
  <cols>
    <col min="1" max="1" width="2" customWidth="1"/>
    <col min="2" max="2" width="60.5546875" style="3" customWidth="1"/>
    <col min="3" max="3" width="13.88671875" style="33" customWidth="1"/>
    <col min="4" max="4" width="20.5546875" customWidth="1"/>
    <col min="5" max="5" width="9.44140625" style="2" customWidth="1"/>
    <col min="6" max="6" width="32.5546875" customWidth="1"/>
    <col min="7" max="7" width="11.5546875" style="2" customWidth="1"/>
    <col min="8" max="8" width="29.44140625" customWidth="1"/>
    <col min="9" max="9" width="11.44140625" style="2" customWidth="1"/>
    <col min="10" max="10" width="10.109375" customWidth="1"/>
    <col min="11" max="11" width="13.6640625" style="1" customWidth="1"/>
    <col min="12" max="12" width="13.44140625" customWidth="1"/>
    <col min="13" max="13" width="19.6640625" customWidth="1"/>
    <col min="14" max="14" width="13.88671875" customWidth="1"/>
  </cols>
  <sheetData>
    <row r="1" spans="2:13" ht="4.5" customHeight="1" x14ac:dyDescent="0.3"/>
    <row r="2" spans="2:13" ht="8.25" customHeight="1" thickBot="1" x14ac:dyDescent="0.35"/>
    <row r="3" spans="2:13" s="48" customFormat="1" ht="31.8" thickBot="1" x14ac:dyDescent="0.35">
      <c r="B3" s="44" t="s">
        <v>10</v>
      </c>
      <c r="C3" s="45" t="s">
        <v>11</v>
      </c>
      <c r="D3" s="45" t="s">
        <v>12</v>
      </c>
      <c r="E3" s="45" t="s">
        <v>13</v>
      </c>
      <c r="F3" s="45" t="s">
        <v>14</v>
      </c>
      <c r="G3" s="45" t="s">
        <v>15</v>
      </c>
      <c r="H3" s="45" t="s">
        <v>16</v>
      </c>
      <c r="I3" s="45" t="s">
        <v>17</v>
      </c>
      <c r="J3" s="45" t="s">
        <v>18</v>
      </c>
      <c r="K3" s="46" t="s">
        <v>19</v>
      </c>
      <c r="L3" s="45" t="s">
        <v>12</v>
      </c>
      <c r="M3" s="47" t="s">
        <v>20</v>
      </c>
    </row>
    <row r="4" spans="2:13" ht="15" thickBot="1" x14ac:dyDescent="0.35">
      <c r="B4" s="4" t="s">
        <v>21</v>
      </c>
      <c r="C4" s="28"/>
      <c r="D4" s="6"/>
      <c r="E4" s="5"/>
      <c r="F4" s="6"/>
      <c r="G4" s="5"/>
      <c r="H4" s="6"/>
      <c r="I4" s="5"/>
      <c r="J4" s="6"/>
      <c r="K4" s="7"/>
      <c r="L4" s="6"/>
      <c r="M4" s="27">
        <f>SUM(M6:M9)+M5</f>
        <v>8000</v>
      </c>
    </row>
    <row r="5" spans="2:13" x14ac:dyDescent="0.3">
      <c r="B5" s="8" t="s">
        <v>22</v>
      </c>
      <c r="C5" s="29">
        <v>0.1</v>
      </c>
      <c r="D5" s="9" t="s">
        <v>23</v>
      </c>
      <c r="E5" s="10">
        <f>I6+I7+I8+I9+I11+I12+I15+I17+I18+I19+I20+I21+I22+I23+I34+I38+I42+I25+I26+I27+I28+I29+I30+I31+I39+I40+I41</f>
        <v>1593</v>
      </c>
      <c r="F5" s="9" t="s">
        <v>24</v>
      </c>
      <c r="G5" s="11"/>
      <c r="H5" s="9"/>
      <c r="I5" s="10">
        <f>ROUNDUP((E5)*C5,0)</f>
        <v>160</v>
      </c>
      <c r="J5" s="9" t="s">
        <v>25</v>
      </c>
      <c r="K5" s="39">
        <v>50</v>
      </c>
      <c r="L5" s="9" t="s">
        <v>26</v>
      </c>
      <c r="M5" s="12">
        <f>K5*I5</f>
        <v>8000</v>
      </c>
    </row>
    <row r="6" spans="2:13" x14ac:dyDescent="0.3">
      <c r="B6" s="8" t="s">
        <v>27</v>
      </c>
      <c r="C6" s="30">
        <v>4</v>
      </c>
      <c r="D6" s="9" t="s">
        <v>25</v>
      </c>
      <c r="E6" s="36">
        <v>0</v>
      </c>
      <c r="F6" s="9" t="s">
        <v>28</v>
      </c>
      <c r="G6" s="11"/>
      <c r="H6" s="9"/>
      <c r="I6" s="10">
        <f>E6*C6</f>
        <v>0</v>
      </c>
      <c r="J6" s="9" t="s">
        <v>25</v>
      </c>
      <c r="K6" s="41">
        <f>K5</f>
        <v>50</v>
      </c>
      <c r="L6" s="9" t="s">
        <v>26</v>
      </c>
      <c r="M6" s="12">
        <f>K6*I6</f>
        <v>0</v>
      </c>
    </row>
    <row r="7" spans="2:13" x14ac:dyDescent="0.3">
      <c r="B7" s="8" t="s">
        <v>29</v>
      </c>
      <c r="C7" s="30">
        <v>8</v>
      </c>
      <c r="D7" s="9" t="s">
        <v>25</v>
      </c>
      <c r="E7" s="36">
        <v>0</v>
      </c>
      <c r="F7" s="9" t="s">
        <v>30</v>
      </c>
      <c r="G7" s="11"/>
      <c r="H7" s="9"/>
      <c r="I7" s="10">
        <f t="shared" ref="I7:I9" si="0">E7*C7</f>
        <v>0</v>
      </c>
      <c r="J7" s="9" t="s">
        <v>25</v>
      </c>
      <c r="K7" s="41">
        <f t="shared" ref="K7:K9" si="1">K6</f>
        <v>50</v>
      </c>
      <c r="L7" s="9" t="s">
        <v>26</v>
      </c>
      <c r="M7" s="12">
        <f t="shared" ref="M7:M23" si="2">K7*I7</f>
        <v>0</v>
      </c>
    </row>
    <row r="8" spans="2:13" x14ac:dyDescent="0.3">
      <c r="B8" s="8" t="s">
        <v>31</v>
      </c>
      <c r="C8" s="30">
        <v>24</v>
      </c>
      <c r="D8" s="9" t="s">
        <v>25</v>
      </c>
      <c r="E8" s="36">
        <v>0</v>
      </c>
      <c r="F8" s="9" t="s">
        <v>32</v>
      </c>
      <c r="G8" s="11"/>
      <c r="H8" s="9"/>
      <c r="I8" s="10">
        <f t="shared" si="0"/>
        <v>0</v>
      </c>
      <c r="J8" s="9" t="s">
        <v>25</v>
      </c>
      <c r="K8" s="41">
        <f t="shared" si="1"/>
        <v>50</v>
      </c>
      <c r="L8" s="9" t="s">
        <v>26</v>
      </c>
      <c r="M8" s="12">
        <f t="shared" si="2"/>
        <v>0</v>
      </c>
    </row>
    <row r="9" spans="2:13" ht="15" thickBot="1" x14ac:dyDescent="0.35">
      <c r="B9" s="13" t="s">
        <v>33</v>
      </c>
      <c r="C9" s="31">
        <v>4</v>
      </c>
      <c r="D9" s="15" t="s">
        <v>25</v>
      </c>
      <c r="E9" s="37">
        <v>0</v>
      </c>
      <c r="F9" s="15" t="s">
        <v>34</v>
      </c>
      <c r="G9" s="14"/>
      <c r="H9" s="15"/>
      <c r="I9" s="16">
        <f t="shared" si="0"/>
        <v>0</v>
      </c>
      <c r="J9" s="15" t="s">
        <v>25</v>
      </c>
      <c r="K9" s="42">
        <f t="shared" si="1"/>
        <v>50</v>
      </c>
      <c r="L9" s="15" t="s">
        <v>26</v>
      </c>
      <c r="M9" s="17">
        <f t="shared" si="2"/>
        <v>0</v>
      </c>
    </row>
    <row r="10" spans="2:13" ht="15" thickBot="1" x14ac:dyDescent="0.35">
      <c r="B10" s="4" t="s">
        <v>35</v>
      </c>
      <c r="C10" s="28"/>
      <c r="D10" s="6"/>
      <c r="E10" s="5"/>
      <c r="F10" s="6"/>
      <c r="G10" s="5"/>
      <c r="H10" s="6"/>
      <c r="I10" s="5"/>
      <c r="J10" s="6"/>
      <c r="K10" s="7"/>
      <c r="L10" s="6"/>
      <c r="M10" s="27">
        <f>SUM(M11:M12)</f>
        <v>0</v>
      </c>
    </row>
    <row r="11" spans="2:13" x14ac:dyDescent="0.3">
      <c r="B11" s="8" t="s">
        <v>36</v>
      </c>
      <c r="C11" s="30">
        <v>24</v>
      </c>
      <c r="D11" s="9" t="s">
        <v>25</v>
      </c>
      <c r="E11" s="49">
        <v>0</v>
      </c>
      <c r="F11" s="9" t="s">
        <v>37</v>
      </c>
      <c r="G11" s="11"/>
      <c r="H11" s="9"/>
      <c r="I11" s="10">
        <f t="shared" ref="I11:I15" si="3">E11*C11</f>
        <v>0</v>
      </c>
      <c r="J11" s="9" t="s">
        <v>25</v>
      </c>
      <c r="K11" s="39">
        <v>50</v>
      </c>
      <c r="L11" s="9" t="s">
        <v>26</v>
      </c>
      <c r="M11" s="12">
        <f t="shared" si="2"/>
        <v>0</v>
      </c>
    </row>
    <row r="12" spans="2:13" ht="15" thickBot="1" x14ac:dyDescent="0.35">
      <c r="B12" s="13" t="s">
        <v>38</v>
      </c>
      <c r="C12" s="31">
        <v>16</v>
      </c>
      <c r="D12" s="15" t="s">
        <v>25</v>
      </c>
      <c r="E12" s="50">
        <v>0</v>
      </c>
      <c r="F12" s="15" t="s">
        <v>37</v>
      </c>
      <c r="G12" s="14"/>
      <c r="H12" s="15"/>
      <c r="I12" s="16">
        <f t="shared" si="3"/>
        <v>0</v>
      </c>
      <c r="J12" s="15" t="s">
        <v>25</v>
      </c>
      <c r="K12" s="42">
        <f>K11</f>
        <v>50</v>
      </c>
      <c r="L12" s="15" t="s">
        <v>26</v>
      </c>
      <c r="M12" s="17">
        <f t="shared" si="2"/>
        <v>0</v>
      </c>
    </row>
    <row r="13" spans="2:13" ht="15" collapsed="1" thickBot="1" x14ac:dyDescent="0.35">
      <c r="B13" s="4" t="s">
        <v>39</v>
      </c>
      <c r="C13" s="28"/>
      <c r="D13" s="6"/>
      <c r="E13" s="5"/>
      <c r="F13" s="6"/>
      <c r="G13" s="5"/>
      <c r="H13" s="6"/>
      <c r="I13" s="5"/>
      <c r="J13" s="6"/>
      <c r="K13" s="7"/>
      <c r="L13" s="6"/>
      <c r="M13" s="27">
        <f>SUM(M14:M15)</f>
        <v>0</v>
      </c>
    </row>
    <row r="14" spans="2:13" x14ac:dyDescent="0.3">
      <c r="B14" s="8" t="s">
        <v>40</v>
      </c>
      <c r="C14" s="30">
        <v>1</v>
      </c>
      <c r="D14" s="9" t="s">
        <v>41</v>
      </c>
      <c r="E14" s="36">
        <v>0</v>
      </c>
      <c r="F14" s="9" t="s">
        <v>42</v>
      </c>
      <c r="G14" s="11"/>
      <c r="H14" s="9"/>
      <c r="I14" s="10">
        <f t="shared" si="3"/>
        <v>0</v>
      </c>
      <c r="J14" s="9" t="s">
        <v>43</v>
      </c>
      <c r="K14" s="39">
        <v>0</v>
      </c>
      <c r="L14" s="9" t="s">
        <v>44</v>
      </c>
      <c r="M14" s="12">
        <f>(K14*I14*12)</f>
        <v>0</v>
      </c>
    </row>
    <row r="15" spans="2:13" ht="15" thickBot="1" x14ac:dyDescent="0.35">
      <c r="B15" s="13" t="s">
        <v>45</v>
      </c>
      <c r="C15" s="31">
        <v>4</v>
      </c>
      <c r="D15" s="15" t="s">
        <v>25</v>
      </c>
      <c r="E15" s="16">
        <f>E14</f>
        <v>0</v>
      </c>
      <c r="F15" s="15"/>
      <c r="G15" s="14"/>
      <c r="H15" s="15"/>
      <c r="I15" s="16">
        <f t="shared" si="3"/>
        <v>0</v>
      </c>
      <c r="J15" s="15" t="s">
        <v>25</v>
      </c>
      <c r="K15" s="40">
        <v>50</v>
      </c>
      <c r="L15" s="15" t="s">
        <v>26</v>
      </c>
      <c r="M15" s="17">
        <f t="shared" si="2"/>
        <v>0</v>
      </c>
    </row>
    <row r="16" spans="2:13" ht="15" thickBot="1" x14ac:dyDescent="0.35">
      <c r="B16" s="4" t="s">
        <v>46</v>
      </c>
      <c r="C16" s="28"/>
      <c r="D16" s="6"/>
      <c r="E16" s="5"/>
      <c r="F16" s="6"/>
      <c r="G16" s="5"/>
      <c r="H16" s="6"/>
      <c r="I16" s="5"/>
      <c r="J16" s="6"/>
      <c r="K16" s="7"/>
      <c r="L16" s="6"/>
      <c r="M16" s="27">
        <f>SUM(M17:M23)</f>
        <v>30250</v>
      </c>
    </row>
    <row r="17" spans="2:13" x14ac:dyDescent="0.3">
      <c r="B17" s="8" t="s">
        <v>47</v>
      </c>
      <c r="C17" s="30">
        <v>90</v>
      </c>
      <c r="D17" s="9" t="s">
        <v>48</v>
      </c>
      <c r="E17" s="61">
        <v>2</v>
      </c>
      <c r="F17" s="9" t="s">
        <v>37</v>
      </c>
      <c r="G17" s="36">
        <v>100</v>
      </c>
      <c r="H17" s="9" t="s">
        <v>49</v>
      </c>
      <c r="I17" s="10">
        <f t="shared" ref="I17:I23" si="4">ROUNDUP(C17*E17*G17/60,0)</f>
        <v>300</v>
      </c>
      <c r="J17" s="9" t="s">
        <v>25</v>
      </c>
      <c r="K17" s="39">
        <v>50</v>
      </c>
      <c r="L17" s="9" t="s">
        <v>26</v>
      </c>
      <c r="M17" s="12">
        <f t="shared" si="2"/>
        <v>15000</v>
      </c>
    </row>
    <row r="18" spans="2:13" x14ac:dyDescent="0.3">
      <c r="B18" s="8" t="s">
        <v>50</v>
      </c>
      <c r="C18" s="30">
        <v>25</v>
      </c>
      <c r="D18" s="9" t="s">
        <v>48</v>
      </c>
      <c r="E18" s="61">
        <v>2</v>
      </c>
      <c r="F18" s="9" t="s">
        <v>37</v>
      </c>
      <c r="G18" s="10">
        <f>$G$17</f>
        <v>100</v>
      </c>
      <c r="H18" s="9" t="str">
        <f>H17</f>
        <v>Nombre d'espace clos</v>
      </c>
      <c r="I18" s="10">
        <f t="shared" si="4"/>
        <v>84</v>
      </c>
      <c r="J18" s="9" t="s">
        <v>25</v>
      </c>
      <c r="K18" s="41">
        <f>K17</f>
        <v>50</v>
      </c>
      <c r="L18" s="9" t="s">
        <v>26</v>
      </c>
      <c r="M18" s="12">
        <f t="shared" si="2"/>
        <v>4200</v>
      </c>
    </row>
    <row r="19" spans="2:13" x14ac:dyDescent="0.3">
      <c r="B19" s="8" t="s">
        <v>51</v>
      </c>
      <c r="C19" s="30">
        <v>15</v>
      </c>
      <c r="D19" s="9" t="s">
        <v>48</v>
      </c>
      <c r="E19" s="61">
        <v>1</v>
      </c>
      <c r="F19" s="9" t="s">
        <v>37</v>
      </c>
      <c r="G19" s="10">
        <f t="shared" ref="G19:G23" si="5">$G$17</f>
        <v>100</v>
      </c>
      <c r="H19" s="9" t="str">
        <f t="shared" ref="H19:H23" si="6">H18</f>
        <v>Nombre d'espace clos</v>
      </c>
      <c r="I19" s="10">
        <f t="shared" si="4"/>
        <v>25</v>
      </c>
      <c r="J19" s="9" t="s">
        <v>25</v>
      </c>
      <c r="K19" s="41">
        <f t="shared" ref="K19:K23" si="7">K18</f>
        <v>50</v>
      </c>
      <c r="L19" s="9" t="s">
        <v>26</v>
      </c>
      <c r="M19" s="12">
        <f t="shared" si="2"/>
        <v>1250</v>
      </c>
    </row>
    <row r="20" spans="2:13" x14ac:dyDescent="0.3">
      <c r="B20" s="8" t="s">
        <v>52</v>
      </c>
      <c r="C20" s="30">
        <v>45</v>
      </c>
      <c r="D20" s="9" t="s">
        <v>48</v>
      </c>
      <c r="E20" s="61">
        <v>2</v>
      </c>
      <c r="F20" s="9" t="s">
        <v>37</v>
      </c>
      <c r="G20" s="10">
        <f t="shared" si="5"/>
        <v>100</v>
      </c>
      <c r="H20" s="9" t="str">
        <f t="shared" si="6"/>
        <v>Nombre d'espace clos</v>
      </c>
      <c r="I20" s="10">
        <f t="shared" si="4"/>
        <v>150</v>
      </c>
      <c r="J20" s="9" t="s">
        <v>25</v>
      </c>
      <c r="K20" s="41">
        <f t="shared" si="7"/>
        <v>50</v>
      </c>
      <c r="L20" s="9" t="s">
        <v>26</v>
      </c>
      <c r="M20" s="12">
        <f t="shared" si="2"/>
        <v>7500</v>
      </c>
    </row>
    <row r="21" spans="2:13" x14ac:dyDescent="0.3">
      <c r="B21" s="8" t="s">
        <v>53</v>
      </c>
      <c r="C21" s="30">
        <v>10</v>
      </c>
      <c r="D21" s="9" t="s">
        <v>48</v>
      </c>
      <c r="E21" s="61">
        <v>1</v>
      </c>
      <c r="F21" s="9" t="s">
        <v>37</v>
      </c>
      <c r="G21" s="10">
        <f t="shared" si="5"/>
        <v>100</v>
      </c>
      <c r="H21" s="9" t="str">
        <f t="shared" si="6"/>
        <v>Nombre d'espace clos</v>
      </c>
      <c r="I21" s="10">
        <f t="shared" si="4"/>
        <v>17</v>
      </c>
      <c r="J21" s="9" t="s">
        <v>25</v>
      </c>
      <c r="K21" s="41">
        <f t="shared" si="7"/>
        <v>50</v>
      </c>
      <c r="L21" s="9" t="s">
        <v>26</v>
      </c>
      <c r="M21" s="12">
        <f t="shared" si="2"/>
        <v>850</v>
      </c>
    </row>
    <row r="22" spans="2:13" x14ac:dyDescent="0.3">
      <c r="B22" s="8" t="s">
        <v>54</v>
      </c>
      <c r="C22" s="30">
        <v>15</v>
      </c>
      <c r="D22" s="9" t="s">
        <v>48</v>
      </c>
      <c r="E22" s="61">
        <v>1</v>
      </c>
      <c r="F22" s="9" t="s">
        <v>37</v>
      </c>
      <c r="G22" s="10">
        <f t="shared" si="5"/>
        <v>100</v>
      </c>
      <c r="H22" s="9" t="str">
        <f t="shared" si="6"/>
        <v>Nombre d'espace clos</v>
      </c>
      <c r="I22" s="10">
        <f t="shared" si="4"/>
        <v>25</v>
      </c>
      <c r="J22" s="9" t="s">
        <v>25</v>
      </c>
      <c r="K22" s="41">
        <f t="shared" si="7"/>
        <v>50</v>
      </c>
      <c r="L22" s="9" t="s">
        <v>26</v>
      </c>
      <c r="M22" s="12">
        <f t="shared" si="2"/>
        <v>1250</v>
      </c>
    </row>
    <row r="23" spans="2:13" ht="15" thickBot="1" x14ac:dyDescent="0.35">
      <c r="B23" s="13" t="s">
        <v>55</v>
      </c>
      <c r="C23" s="31">
        <v>2</v>
      </c>
      <c r="D23" s="15" t="s">
        <v>48</v>
      </c>
      <c r="E23" s="62">
        <v>1</v>
      </c>
      <c r="F23" s="15" t="s">
        <v>37</v>
      </c>
      <c r="G23" s="16">
        <f t="shared" si="5"/>
        <v>100</v>
      </c>
      <c r="H23" s="15" t="str">
        <f t="shared" si="6"/>
        <v>Nombre d'espace clos</v>
      </c>
      <c r="I23" s="16">
        <f t="shared" si="4"/>
        <v>4</v>
      </c>
      <c r="J23" s="15" t="s">
        <v>25</v>
      </c>
      <c r="K23" s="42">
        <f t="shared" si="7"/>
        <v>50</v>
      </c>
      <c r="L23" s="15" t="s">
        <v>26</v>
      </c>
      <c r="M23" s="17">
        <f t="shared" si="2"/>
        <v>200</v>
      </c>
    </row>
    <row r="24" spans="2:13" ht="15" thickBot="1" x14ac:dyDescent="0.35">
      <c r="B24" s="4" t="s">
        <v>56</v>
      </c>
      <c r="C24" s="28"/>
      <c r="D24" s="6"/>
      <c r="E24" s="5"/>
      <c r="F24" s="6"/>
      <c r="G24" s="5"/>
      <c r="H24" s="6"/>
      <c r="I24" s="5"/>
      <c r="J24" s="6"/>
      <c r="K24" s="7"/>
      <c r="L24" s="6"/>
      <c r="M24" s="27">
        <f>SUM(M25:M31)</f>
        <v>46900</v>
      </c>
    </row>
    <row r="25" spans="2:13" x14ac:dyDescent="0.3">
      <c r="B25" s="8" t="s">
        <v>57</v>
      </c>
      <c r="C25" s="30">
        <v>80</v>
      </c>
      <c r="D25" s="9" t="s">
        <v>48</v>
      </c>
      <c r="E25" s="61">
        <v>2</v>
      </c>
      <c r="F25" s="9" t="s">
        <v>37</v>
      </c>
      <c r="G25" s="66">
        <f>G17</f>
        <v>100</v>
      </c>
      <c r="H25" s="9" t="s">
        <v>49</v>
      </c>
      <c r="I25" s="10">
        <f t="shared" ref="I25:I31" si="8">ROUNDUP(C25*E25*G25/60,0)</f>
        <v>267</v>
      </c>
      <c r="J25" s="9" t="s">
        <v>25</v>
      </c>
      <c r="K25" s="39">
        <v>50</v>
      </c>
      <c r="L25" s="9" t="s">
        <v>26</v>
      </c>
      <c r="M25" s="12">
        <f t="shared" ref="M25:M31" si="9">K25*I25</f>
        <v>13350</v>
      </c>
    </row>
    <row r="26" spans="2:13" x14ac:dyDescent="0.3">
      <c r="B26" s="8" t="s">
        <v>58</v>
      </c>
      <c r="C26" s="30">
        <v>45</v>
      </c>
      <c r="D26" s="9" t="s">
        <v>48</v>
      </c>
      <c r="E26" s="61">
        <v>2</v>
      </c>
      <c r="F26" s="9" t="s">
        <v>37</v>
      </c>
      <c r="G26" s="10">
        <f>$G$17</f>
        <v>100</v>
      </c>
      <c r="H26" s="9" t="str">
        <f>H25</f>
        <v>Nombre d'espace clos</v>
      </c>
      <c r="I26" s="10">
        <f t="shared" si="8"/>
        <v>150</v>
      </c>
      <c r="J26" s="9" t="s">
        <v>25</v>
      </c>
      <c r="K26" s="41">
        <f>K25</f>
        <v>50</v>
      </c>
      <c r="L26" s="9" t="s">
        <v>26</v>
      </c>
      <c r="M26" s="12">
        <f t="shared" si="9"/>
        <v>7500</v>
      </c>
    </row>
    <row r="27" spans="2:13" x14ac:dyDescent="0.3">
      <c r="B27" s="8" t="s">
        <v>59</v>
      </c>
      <c r="C27" s="30">
        <v>15</v>
      </c>
      <c r="D27" s="9" t="s">
        <v>48</v>
      </c>
      <c r="E27" s="61">
        <v>1</v>
      </c>
      <c r="F27" s="9" t="s">
        <v>37</v>
      </c>
      <c r="G27" s="10">
        <f t="shared" ref="G27:G31" si="10">$G$17</f>
        <v>100</v>
      </c>
      <c r="H27" s="9" t="str">
        <f t="shared" ref="H27:H31" si="11">H26</f>
        <v>Nombre d'espace clos</v>
      </c>
      <c r="I27" s="10">
        <f t="shared" si="8"/>
        <v>25</v>
      </c>
      <c r="J27" s="9" t="s">
        <v>25</v>
      </c>
      <c r="K27" s="41">
        <f t="shared" ref="K27:K31" si="12">K26</f>
        <v>50</v>
      </c>
      <c r="L27" s="9" t="s">
        <v>26</v>
      </c>
      <c r="M27" s="12">
        <f t="shared" si="9"/>
        <v>1250</v>
      </c>
    </row>
    <row r="28" spans="2:13" x14ac:dyDescent="0.3">
      <c r="B28" s="68" t="s">
        <v>60</v>
      </c>
      <c r="C28" s="30">
        <v>120</v>
      </c>
      <c r="D28" s="9" t="s">
        <v>48</v>
      </c>
      <c r="E28" s="61">
        <v>2</v>
      </c>
      <c r="F28" s="9" t="s">
        <v>37</v>
      </c>
      <c r="G28" s="10">
        <f t="shared" si="10"/>
        <v>100</v>
      </c>
      <c r="H28" s="9" t="str">
        <f t="shared" si="11"/>
        <v>Nombre d'espace clos</v>
      </c>
      <c r="I28" s="10">
        <f t="shared" si="8"/>
        <v>400</v>
      </c>
      <c r="J28" s="9" t="s">
        <v>25</v>
      </c>
      <c r="K28" s="41">
        <f t="shared" si="12"/>
        <v>50</v>
      </c>
      <c r="L28" s="9" t="s">
        <v>26</v>
      </c>
      <c r="M28" s="12">
        <f t="shared" si="9"/>
        <v>20000</v>
      </c>
    </row>
    <row r="29" spans="2:13" x14ac:dyDescent="0.3">
      <c r="B29" s="8" t="s">
        <v>61</v>
      </c>
      <c r="C29" s="30">
        <v>45</v>
      </c>
      <c r="D29" s="9" t="s">
        <v>48</v>
      </c>
      <c r="E29" s="61">
        <v>1</v>
      </c>
      <c r="F29" s="9" t="s">
        <v>37</v>
      </c>
      <c r="G29" s="10">
        <f t="shared" si="10"/>
        <v>100</v>
      </c>
      <c r="H29" s="9" t="str">
        <f t="shared" si="11"/>
        <v>Nombre d'espace clos</v>
      </c>
      <c r="I29" s="10">
        <f t="shared" si="8"/>
        <v>75</v>
      </c>
      <c r="J29" s="9" t="s">
        <v>25</v>
      </c>
      <c r="K29" s="41">
        <f t="shared" si="12"/>
        <v>50</v>
      </c>
      <c r="L29" s="9" t="s">
        <v>26</v>
      </c>
      <c r="M29" s="12">
        <f t="shared" si="9"/>
        <v>3750</v>
      </c>
    </row>
    <row r="30" spans="2:13" x14ac:dyDescent="0.3">
      <c r="B30" s="8" t="s">
        <v>62</v>
      </c>
      <c r="C30" s="30">
        <v>10</v>
      </c>
      <c r="D30" s="9" t="s">
        <v>48</v>
      </c>
      <c r="E30" s="61">
        <v>1</v>
      </c>
      <c r="F30" s="9" t="s">
        <v>37</v>
      </c>
      <c r="G30" s="10">
        <f t="shared" si="10"/>
        <v>100</v>
      </c>
      <c r="H30" s="9" t="str">
        <f t="shared" si="11"/>
        <v>Nombre d'espace clos</v>
      </c>
      <c r="I30" s="10">
        <f t="shared" si="8"/>
        <v>17</v>
      </c>
      <c r="J30" s="9" t="s">
        <v>25</v>
      </c>
      <c r="K30" s="41">
        <f t="shared" si="12"/>
        <v>50</v>
      </c>
      <c r="L30" s="9" t="s">
        <v>26</v>
      </c>
      <c r="M30" s="12">
        <f t="shared" si="9"/>
        <v>850</v>
      </c>
    </row>
    <row r="31" spans="2:13" ht="15" thickBot="1" x14ac:dyDescent="0.35">
      <c r="B31" s="13" t="s">
        <v>63</v>
      </c>
      <c r="C31" s="31">
        <v>2</v>
      </c>
      <c r="D31" s="15" t="s">
        <v>48</v>
      </c>
      <c r="E31" s="62">
        <v>1</v>
      </c>
      <c r="F31" s="15" t="s">
        <v>37</v>
      </c>
      <c r="G31" s="16">
        <f t="shared" si="10"/>
        <v>100</v>
      </c>
      <c r="H31" s="15" t="str">
        <f t="shared" si="11"/>
        <v>Nombre d'espace clos</v>
      </c>
      <c r="I31" s="16">
        <f t="shared" si="8"/>
        <v>4</v>
      </c>
      <c r="J31" s="15" t="s">
        <v>25</v>
      </c>
      <c r="K31" s="42">
        <f t="shared" si="12"/>
        <v>50</v>
      </c>
      <c r="L31" s="15" t="s">
        <v>26</v>
      </c>
      <c r="M31" s="17">
        <f t="shared" si="9"/>
        <v>200</v>
      </c>
    </row>
    <row r="32" spans="2:13" ht="15" thickBot="1" x14ac:dyDescent="0.35">
      <c r="B32" s="4" t="s">
        <v>64</v>
      </c>
      <c r="C32" s="28"/>
      <c r="D32" s="6"/>
      <c r="E32" s="5"/>
      <c r="F32" s="6"/>
      <c r="G32" s="18"/>
      <c r="H32" s="6"/>
      <c r="I32" s="18"/>
      <c r="J32" s="6"/>
      <c r="K32" s="7"/>
      <c r="L32" s="6"/>
      <c r="M32" s="27">
        <f>SUM(M33:M34)</f>
        <v>5200</v>
      </c>
    </row>
    <row r="33" spans="2:13" x14ac:dyDescent="0.3">
      <c r="B33" s="8" t="s">
        <v>65</v>
      </c>
      <c r="C33" s="30">
        <v>1.5</v>
      </c>
      <c r="D33" s="9" t="s">
        <v>66</v>
      </c>
      <c r="E33" s="11"/>
      <c r="F33" s="9"/>
      <c r="G33" s="66">
        <f>G17</f>
        <v>100</v>
      </c>
      <c r="H33" s="9" t="s">
        <v>67</v>
      </c>
      <c r="I33" s="10">
        <f>G33*C33</f>
        <v>150</v>
      </c>
      <c r="J33" s="9" t="s">
        <v>68</v>
      </c>
      <c r="K33" s="38">
        <v>18</v>
      </c>
      <c r="L33" s="9" t="s">
        <v>69</v>
      </c>
      <c r="M33" s="12">
        <f>K33*I33</f>
        <v>2700</v>
      </c>
    </row>
    <row r="34" spans="2:13" ht="15" thickBot="1" x14ac:dyDescent="0.35">
      <c r="B34" s="13" t="s">
        <v>70</v>
      </c>
      <c r="C34" s="31">
        <v>10</v>
      </c>
      <c r="D34" s="15" t="s">
        <v>71</v>
      </c>
      <c r="E34" s="63">
        <v>2</v>
      </c>
      <c r="F34" s="15" t="s">
        <v>37</v>
      </c>
      <c r="G34" s="16">
        <f>G33*C33</f>
        <v>150</v>
      </c>
      <c r="H34" s="15" t="s">
        <v>72</v>
      </c>
      <c r="I34" s="16">
        <f>ROUNDUP(C34*E34*G34/60,0)</f>
        <v>50</v>
      </c>
      <c r="J34" s="15" t="s">
        <v>25</v>
      </c>
      <c r="K34" s="40">
        <v>50</v>
      </c>
      <c r="L34" s="15" t="s">
        <v>26</v>
      </c>
      <c r="M34" s="17">
        <f>I34*K34</f>
        <v>2500</v>
      </c>
    </row>
    <row r="35" spans="2:13" ht="15" thickBot="1" x14ac:dyDescent="0.35">
      <c r="B35" s="4" t="s">
        <v>73</v>
      </c>
      <c r="C35" s="28"/>
      <c r="D35" s="6"/>
      <c r="E35" s="5"/>
      <c r="F35" s="6"/>
      <c r="G35" s="5"/>
      <c r="H35" s="6"/>
      <c r="I35" s="5"/>
      <c r="J35" s="6"/>
      <c r="K35" s="7"/>
      <c r="L35" s="6"/>
      <c r="M35" s="27">
        <f>SUM(M36:M36)</f>
        <v>20000</v>
      </c>
    </row>
    <row r="36" spans="2:13" ht="15" thickBot="1" x14ac:dyDescent="0.35">
      <c r="B36" s="19" t="s">
        <v>74</v>
      </c>
      <c r="C36" s="30"/>
      <c r="D36" s="9"/>
      <c r="E36" s="64"/>
      <c r="F36" s="9"/>
      <c r="G36" s="10">
        <f>G20</f>
        <v>100</v>
      </c>
      <c r="H36" s="9" t="s">
        <v>67</v>
      </c>
      <c r="I36" s="65"/>
      <c r="J36" s="9"/>
      <c r="K36" s="67">
        <v>200</v>
      </c>
      <c r="L36" s="9" t="s">
        <v>75</v>
      </c>
      <c r="M36" s="12">
        <f>K36*G36</f>
        <v>20000</v>
      </c>
    </row>
    <row r="37" spans="2:13" ht="15" thickBot="1" x14ac:dyDescent="0.35">
      <c r="B37" s="20" t="s">
        <v>76</v>
      </c>
      <c r="C37" s="28"/>
      <c r="D37" s="6"/>
      <c r="E37" s="5"/>
      <c r="F37" s="6"/>
      <c r="G37" s="5"/>
      <c r="H37" s="6"/>
      <c r="I37" s="5"/>
      <c r="J37" s="6"/>
      <c r="K37" s="7"/>
      <c r="L37" s="6"/>
      <c r="M37" s="27">
        <f>M36</f>
        <v>20000</v>
      </c>
    </row>
    <row r="38" spans="2:13" x14ac:dyDescent="0.3">
      <c r="B38" s="19" t="s">
        <v>77</v>
      </c>
      <c r="C38" s="30">
        <v>4</v>
      </c>
      <c r="D38" s="9" t="s">
        <v>78</v>
      </c>
      <c r="E38" s="36">
        <v>0</v>
      </c>
      <c r="F38" s="9" t="s">
        <v>79</v>
      </c>
      <c r="G38" s="34">
        <v>8</v>
      </c>
      <c r="H38" s="9" t="s">
        <v>80</v>
      </c>
      <c r="I38" s="10">
        <f>(C38*E38)+(ROUNDUP(E38/G38,0)*C38)</f>
        <v>0</v>
      </c>
      <c r="J38" s="9" t="s">
        <v>25</v>
      </c>
      <c r="K38" s="39">
        <v>50</v>
      </c>
      <c r="L38" s="9" t="s">
        <v>26</v>
      </c>
      <c r="M38" s="12">
        <f t="shared" ref="M38:M42" si="13">K38*I38</f>
        <v>0</v>
      </c>
    </row>
    <row r="39" spans="2:13" x14ac:dyDescent="0.3">
      <c r="B39" s="19" t="s">
        <v>81</v>
      </c>
      <c r="C39" s="30">
        <v>1</v>
      </c>
      <c r="D39" s="9" t="s">
        <v>78</v>
      </c>
      <c r="E39" s="36">
        <v>0</v>
      </c>
      <c r="F39" s="9" t="s">
        <v>79</v>
      </c>
      <c r="G39" s="34">
        <v>8</v>
      </c>
      <c r="H39" s="9" t="s">
        <v>80</v>
      </c>
      <c r="I39" s="10">
        <f t="shared" ref="I39:I41" si="14">(C39*E39)+(ROUNDUP(E39/G39,0)*C39)</f>
        <v>0</v>
      </c>
      <c r="J39" s="9" t="s">
        <v>25</v>
      </c>
      <c r="K39" s="39">
        <v>50</v>
      </c>
      <c r="L39" s="9" t="s">
        <v>26</v>
      </c>
      <c r="M39" s="12">
        <f t="shared" si="13"/>
        <v>0</v>
      </c>
    </row>
    <row r="40" spans="2:13" x14ac:dyDescent="0.3">
      <c r="B40" s="19" t="s">
        <v>82</v>
      </c>
      <c r="C40" s="30">
        <v>1</v>
      </c>
      <c r="D40" s="9" t="s">
        <v>78</v>
      </c>
      <c r="E40" s="36">
        <v>0</v>
      </c>
      <c r="F40" s="9" t="s">
        <v>79</v>
      </c>
      <c r="G40" s="34">
        <v>8</v>
      </c>
      <c r="H40" s="9" t="s">
        <v>80</v>
      </c>
      <c r="I40" s="10">
        <f t="shared" si="14"/>
        <v>0</v>
      </c>
      <c r="J40" s="9" t="s">
        <v>25</v>
      </c>
      <c r="K40" s="39">
        <v>50</v>
      </c>
      <c r="L40" s="9" t="s">
        <v>26</v>
      </c>
      <c r="M40" s="12">
        <f t="shared" si="13"/>
        <v>0</v>
      </c>
    </row>
    <row r="41" spans="2:13" x14ac:dyDescent="0.3">
      <c r="B41" s="19" t="s">
        <v>90</v>
      </c>
      <c r="C41" s="30">
        <v>2</v>
      </c>
      <c r="D41" s="9" t="s">
        <v>78</v>
      </c>
      <c r="E41" s="36">
        <v>0</v>
      </c>
      <c r="F41" s="9" t="s">
        <v>79</v>
      </c>
      <c r="G41" s="34">
        <v>8</v>
      </c>
      <c r="H41" s="9" t="s">
        <v>80</v>
      </c>
      <c r="I41" s="10">
        <f t="shared" si="14"/>
        <v>0</v>
      </c>
      <c r="J41" s="9" t="s">
        <v>25</v>
      </c>
      <c r="K41" s="39">
        <v>50</v>
      </c>
      <c r="L41" s="9" t="s">
        <v>26</v>
      </c>
      <c r="M41" s="12">
        <f t="shared" si="13"/>
        <v>0</v>
      </c>
    </row>
    <row r="42" spans="2:13" ht="15" thickBot="1" x14ac:dyDescent="0.35">
      <c r="B42" s="13" t="s">
        <v>83</v>
      </c>
      <c r="C42" s="31">
        <v>2</v>
      </c>
      <c r="D42" s="15" t="s">
        <v>84</v>
      </c>
      <c r="E42" s="37">
        <v>0</v>
      </c>
      <c r="F42" s="15" t="s">
        <v>85</v>
      </c>
      <c r="G42" s="35">
        <v>8</v>
      </c>
      <c r="H42" s="15" t="s">
        <v>80</v>
      </c>
      <c r="I42" s="16">
        <f>(C42*E42)+(ROUNDUP(E42/G42,0)*C42)</f>
        <v>0</v>
      </c>
      <c r="J42" s="15" t="s">
        <v>25</v>
      </c>
      <c r="K42" s="40">
        <v>50</v>
      </c>
      <c r="L42" s="15" t="s">
        <v>26</v>
      </c>
      <c r="M42" s="17">
        <f t="shared" si="13"/>
        <v>0</v>
      </c>
    </row>
    <row r="43" spans="2:13" ht="15" thickBot="1" x14ac:dyDescent="0.35">
      <c r="B43" s="21" t="s">
        <v>86</v>
      </c>
      <c r="C43" s="32">
        <v>0.1</v>
      </c>
      <c r="D43" s="22" t="s">
        <v>87</v>
      </c>
      <c r="E43" s="23"/>
      <c r="F43" s="22"/>
      <c r="G43" s="23"/>
      <c r="H43" s="22"/>
      <c r="I43" s="23"/>
      <c r="J43" s="22"/>
      <c r="K43" s="24"/>
      <c r="L43" s="25" t="s">
        <v>88</v>
      </c>
      <c r="M43" s="27">
        <f>ROUNDUP((M37+M35+M16+M13+M32+M10)*C43,0)</f>
        <v>7545</v>
      </c>
    </row>
    <row r="44" spans="2:13" ht="15" thickBot="1" x14ac:dyDescent="0.35">
      <c r="L44" s="26" t="s">
        <v>89</v>
      </c>
      <c r="M44" s="27">
        <f>M4+M10+M13+M16+M24+M32+M35+M37+M43</f>
        <v>137895</v>
      </c>
    </row>
    <row r="46" spans="2:13" x14ac:dyDescent="0.3">
      <c r="B46" s="60" t="s">
        <v>9</v>
      </c>
    </row>
  </sheetData>
  <pageMargins left="0.23622047244094491" right="0.23622047244094491" top="0.74803149606299213" bottom="0.74803149606299213" header="0.31496062992125984" footer="0.31496062992125984"/>
  <pageSetup paperSize="5" scale="67" orientation="landscape" r:id="rId1"/>
  <headerFooter>
    <oddHeader>&amp;CESTIMATION BUDGÉTAIRE
IMPLANTATION DU CADENASSAGE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Introduction</vt:lpstr>
      <vt:lpstr>Estimation budgétaire (Vide)</vt:lpstr>
      <vt:lpstr>'Estimation budgétaire (Vide)'!Zone_d_impression</vt:lpstr>
    </vt:vector>
  </TitlesOfParts>
  <Manager/>
  <Company>CONFORMIT TECHNOLOGIE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 Deschenes</dc:creator>
  <cp:keywords/>
  <dc:description>À l'usage exclusif de FCSSQ</dc:description>
  <cp:lastModifiedBy>Marie-Pierre Vezina</cp:lastModifiedBy>
  <cp:revision/>
  <cp:lastPrinted>2021-07-15T13:21:11Z</cp:lastPrinted>
  <dcterms:created xsi:type="dcterms:W3CDTF">2015-06-05T18:19:34Z</dcterms:created>
  <dcterms:modified xsi:type="dcterms:W3CDTF">2021-09-15T18:57:31Z</dcterms:modified>
  <cp:category/>
  <cp:contentStatus/>
</cp:coreProperties>
</file>